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go\Downloads\"/>
    </mc:Choice>
  </mc:AlternateContent>
  <xr:revisionPtr revIDLastSave="0" documentId="8_{C52CBC8B-96FB-4C5C-BA71-878F28D74201}" xr6:coauthVersionLast="47" xr6:coauthVersionMax="47" xr10:uidLastSave="{00000000-0000-0000-0000-000000000000}"/>
  <bookViews>
    <workbookView xWindow="19095" yWindow="0" windowWidth="19410" windowHeight="15585" xr2:uid="{8FC3B4AB-05C3-4AC9-9C08-75BE852F9FD7}"/>
  </bookViews>
  <sheets>
    <sheet name="Fixed Assets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H38" i="1" s="1"/>
  <c r="J5" i="1"/>
  <c r="K5" i="1" s="1"/>
  <c r="I5" i="1"/>
  <c r="D22" i="1"/>
  <c r="M33" i="1"/>
  <c r="I33" i="1"/>
  <c r="H33" i="1"/>
  <c r="H32" i="1"/>
  <c r="H16" i="1"/>
  <c r="N17" i="1"/>
  <c r="M17" i="1"/>
  <c r="L17" i="1"/>
  <c r="K17" i="1"/>
  <c r="J17" i="1"/>
  <c r="I17" i="1"/>
  <c r="H17" i="1"/>
  <c r="N33" i="1"/>
  <c r="L33" i="1"/>
  <c r="K33" i="1"/>
  <c r="J33" i="1"/>
  <c r="I38" i="1" l="1"/>
  <c r="D39" i="1"/>
  <c r="I39" i="1" s="1"/>
  <c r="L5" i="1"/>
  <c r="M5" i="1" s="1"/>
  <c r="N5" i="1" s="1"/>
  <c r="D23" i="1"/>
  <c r="I23" i="1" s="1"/>
  <c r="D27" i="1"/>
  <c r="M27" i="1" s="1"/>
  <c r="N27" i="1" s="1"/>
  <c r="H22" i="1"/>
  <c r="H29" i="1" s="1"/>
  <c r="I22" i="1"/>
  <c r="J22" i="1" s="1"/>
  <c r="H45" i="1"/>
  <c r="H34" i="1" s="1"/>
  <c r="H35" i="1" s="1"/>
  <c r="I32" i="1" s="1"/>
  <c r="H18" i="1"/>
  <c r="H19" i="1" s="1"/>
  <c r="I16" i="1" s="1"/>
  <c r="I29" i="1" l="1"/>
  <c r="I18" i="1" s="1"/>
  <c r="I19" i="1" s="1"/>
  <c r="J16" i="1" s="1"/>
  <c r="D26" i="1"/>
  <c r="D41" i="1"/>
  <c r="D24" i="1"/>
  <c r="D43" i="1"/>
  <c r="M43" i="1" s="1"/>
  <c r="N43" i="1" s="1"/>
  <c r="D42" i="1"/>
  <c r="J23" i="1"/>
  <c r="K23" i="1" s="1"/>
  <c r="D44" i="1"/>
  <c r="N44" i="1" s="1"/>
  <c r="D40" i="1"/>
  <c r="J40" i="1" s="1"/>
  <c r="K40" i="1" s="1"/>
  <c r="D28" i="1"/>
  <c r="N28" i="1" s="1"/>
  <c r="D25" i="1"/>
  <c r="H47" i="1"/>
  <c r="K22" i="1"/>
  <c r="L22" i="1" s="1"/>
  <c r="I45" i="1"/>
  <c r="I34" i="1" s="1"/>
  <c r="I35" i="1" s="1"/>
  <c r="J32" i="1" s="1"/>
  <c r="J38" i="1"/>
  <c r="J39" i="1"/>
  <c r="K39" i="1" s="1"/>
  <c r="M22" i="1" l="1"/>
  <c r="N22" i="1" s="1"/>
  <c r="J24" i="1"/>
  <c r="K24" i="1" s="1"/>
  <c r="L24" i="1" s="1"/>
  <c r="L40" i="1"/>
  <c r="M40" i="1" s="1"/>
  <c r="N40" i="1" s="1"/>
  <c r="L23" i="1"/>
  <c r="M23" i="1" s="1"/>
  <c r="N23" i="1" s="1"/>
  <c r="K41" i="1"/>
  <c r="L41" i="1"/>
  <c r="M41" i="1" s="1"/>
  <c r="L26" i="1"/>
  <c r="M26" i="1" s="1"/>
  <c r="N26" i="1" s="1"/>
  <c r="K25" i="1"/>
  <c r="L25" i="1"/>
  <c r="M25" i="1" s="1"/>
  <c r="N25" i="1" s="1"/>
  <c r="L42" i="1"/>
  <c r="M42" i="1" s="1"/>
  <c r="N42" i="1" s="1"/>
  <c r="I47" i="1"/>
  <c r="L39" i="1"/>
  <c r="M39" i="1" s="1"/>
  <c r="J45" i="1"/>
  <c r="K38" i="1"/>
  <c r="J29" i="1" l="1"/>
  <c r="J18" i="1" s="1"/>
  <c r="J19" i="1" s="1"/>
  <c r="K16" i="1" s="1"/>
  <c r="K45" i="1"/>
  <c r="K34" i="1" s="1"/>
  <c r="N41" i="1"/>
  <c r="M24" i="1"/>
  <c r="M29" i="1" s="1"/>
  <c r="M18" i="1" s="1"/>
  <c r="L29" i="1"/>
  <c r="L18" i="1" s="1"/>
  <c r="K29" i="1"/>
  <c r="K18" i="1" s="1"/>
  <c r="J34" i="1"/>
  <c r="J35" i="1" s="1"/>
  <c r="K32" i="1" s="1"/>
  <c r="L38" i="1"/>
  <c r="L45" i="1" s="1"/>
  <c r="K47" i="1"/>
  <c r="N39" i="1"/>
  <c r="J47" i="1" l="1"/>
  <c r="K19" i="1"/>
  <c r="L16" i="1" s="1"/>
  <c r="L19" i="1" s="1"/>
  <c r="M16" i="1" s="1"/>
  <c r="M19" i="1" s="1"/>
  <c r="N16" i="1" s="1"/>
  <c r="K35" i="1"/>
  <c r="L32" i="1" s="1"/>
  <c r="N24" i="1"/>
  <c r="N29" i="1" s="1"/>
  <c r="N18" i="1" s="1"/>
  <c r="M38" i="1"/>
  <c r="M45" i="1" s="1"/>
  <c r="M34" i="1" s="1"/>
  <c r="L34" i="1"/>
  <c r="L35" i="1" s="1"/>
  <c r="M32" i="1" s="1"/>
  <c r="L47" i="1"/>
  <c r="N19" i="1" l="1"/>
  <c r="M35" i="1"/>
  <c r="N32" i="1" s="1"/>
  <c r="N38" i="1"/>
  <c r="N45" i="1" s="1"/>
  <c r="N34" i="1" s="1"/>
  <c r="M47" i="1"/>
  <c r="N47" i="1" l="1"/>
  <c r="N35" i="1"/>
</calcChain>
</file>

<file path=xl/sharedStrings.xml><?xml version="1.0" encoding="utf-8"?>
<sst xmlns="http://schemas.openxmlformats.org/spreadsheetml/2006/main" count="23" uniqueCount="19">
  <si>
    <t>Fixed Assets Schedule</t>
  </si>
  <si>
    <t>$'000</t>
  </si>
  <si>
    <t xml:space="preserve">Fixed Assets </t>
  </si>
  <si>
    <t>Software / Development Life (Years)</t>
  </si>
  <si>
    <t>Office / Equipment Life (Years)</t>
  </si>
  <si>
    <t>Net PP&amp;E</t>
  </si>
  <si>
    <t>Beginning Balance</t>
  </si>
  <si>
    <t>CAPEX</t>
  </si>
  <si>
    <t>Depreciation</t>
  </si>
  <si>
    <t>Ending Balance</t>
  </si>
  <si>
    <t>PP&amp;E Depreciation</t>
  </si>
  <si>
    <t>Net Intangible Assets</t>
  </si>
  <si>
    <t>Ammortization</t>
  </si>
  <si>
    <t>Software Ammortization</t>
  </si>
  <si>
    <t>Depreciation &amp; Amortization</t>
  </si>
  <si>
    <t>Company Name</t>
  </si>
  <si>
    <t>Software</t>
  </si>
  <si>
    <t>Furniture / Equipment</t>
  </si>
  <si>
    <t>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</si>
</sst>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\ &quot;Years&quot;"/>
    <numFmt numFmtId="165" formatCode="#,##0.0_);[Red]\(#,##0.0\);\-"/>
    <numFmt numFmtId="166" formatCode="_(* #,##0.0_);_(* \(#,##0.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9"/>
      <name val="Arial"/>
      <family val="2"/>
    </font>
    <font>
      <b/>
      <sz val="14"/>
      <name val="Aptos Narrow"/>
      <family val="2"/>
      <scheme val="minor"/>
    </font>
    <font>
      <b/>
      <sz val="9"/>
      <name val="Aptos Narrow"/>
      <family val="2"/>
      <scheme val="minor"/>
    </font>
    <font>
      <i/>
      <sz val="10"/>
      <name val="Aptos Narrow"/>
      <family val="2"/>
      <scheme val="minor"/>
    </font>
    <font>
      <sz val="10"/>
      <name val="Aptos Narrow"/>
      <family val="2"/>
      <scheme val="minor"/>
    </font>
    <font>
      <i/>
      <sz val="8"/>
      <name val="Arial"/>
      <family val="2"/>
    </font>
    <font>
      <b/>
      <u/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7" fillId="0" borderId="0" xfId="0" quotePrefix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" fontId="11" fillId="0" borderId="2" xfId="0" quotePrefix="1" applyNumberFormat="1" applyFont="1" applyBorder="1" applyAlignment="1">
      <alignment horizontal="right"/>
    </xf>
    <xf numFmtId="0" fontId="12" fillId="0" borderId="3" xfId="0" applyFont="1" applyBorder="1"/>
    <xf numFmtId="0" fontId="0" fillId="0" borderId="4" xfId="0" applyBorder="1"/>
    <xf numFmtId="0" fontId="13" fillId="0" borderId="4" xfId="0" applyFont="1" applyBorder="1"/>
    <xf numFmtId="0" fontId="13" fillId="0" borderId="5" xfId="0" applyFont="1" applyBorder="1"/>
    <xf numFmtId="0" fontId="12" fillId="0" borderId="6" xfId="0" applyFont="1" applyBorder="1"/>
    <xf numFmtId="0" fontId="0" fillId="0" borderId="7" xfId="0" applyBorder="1"/>
    <xf numFmtId="0" fontId="0" fillId="0" borderId="6" xfId="0" applyBorder="1"/>
    <xf numFmtId="0" fontId="13" fillId="0" borderId="0" xfId="0" applyFont="1"/>
    <xf numFmtId="164" fontId="0" fillId="0" borderId="0" xfId="0" applyNumberFormat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0" fillId="0" borderId="0" xfId="0" applyNumberFormat="1"/>
    <xf numFmtId="166" fontId="0" fillId="0" borderId="0" xfId="1" applyNumberFormat="1" applyFont="1" applyFill="1"/>
    <xf numFmtId="0" fontId="15" fillId="0" borderId="0" xfId="0" applyFont="1"/>
    <xf numFmtId="166" fontId="15" fillId="0" borderId="0" xfId="1" applyNumberFormat="1" applyFont="1" applyFill="1"/>
    <xf numFmtId="0" fontId="2" fillId="0" borderId="0" xfId="0" applyFont="1"/>
    <xf numFmtId="0" fontId="0" fillId="0" borderId="11" xfId="0" applyBorder="1"/>
    <xf numFmtId="0" fontId="15" fillId="0" borderId="2" xfId="0" applyFont="1" applyBorder="1"/>
    <xf numFmtId="166" fontId="15" fillId="0" borderId="2" xfId="1" applyNumberFormat="1" applyFont="1" applyFill="1" applyBorder="1"/>
    <xf numFmtId="166" fontId="14" fillId="0" borderId="11" xfId="1" applyNumberFormat="1" applyFont="1" applyFill="1" applyBorder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7D02-4217-4767-B09B-3D902593009E}">
  <dimension ref="A1:N47"/>
  <sheetViews>
    <sheetView showGridLines="0" tabSelected="1" zoomScale="106" zoomScaleNormal="106" workbookViewId="0">
      <selection activeCell="Q31" sqref="Q31"/>
    </sheetView>
  </sheetViews>
  <sheetFormatPr defaultRowHeight="15" x14ac:dyDescent="0.25"/>
  <sheetData>
    <row r="1" spans="1:14" ht="24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18.75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</row>
    <row r="3" spans="1:14" ht="19.5" thickBot="1" x14ac:dyDescent="0.35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</row>
    <row r="4" spans="1:14" x14ac:dyDescent="0.25">
      <c r="A4" s="6" t="s">
        <v>1</v>
      </c>
      <c r="B4" s="7"/>
      <c r="C4" s="7"/>
      <c r="D4" s="7"/>
      <c r="E4" s="7"/>
      <c r="F4" s="7"/>
      <c r="G4" s="7"/>
      <c r="H4" s="7"/>
      <c r="I4" s="7"/>
      <c r="M4" s="8"/>
    </row>
    <row r="5" spans="1:14" x14ac:dyDescent="0.25">
      <c r="A5" s="7"/>
      <c r="B5" s="7"/>
      <c r="C5" s="7"/>
      <c r="D5" s="7"/>
      <c r="E5" s="9"/>
      <c r="F5" s="9"/>
      <c r="G5" s="7"/>
      <c r="H5" s="10">
        <v>2020</v>
      </c>
      <c r="I5" s="10">
        <f>H5+1</f>
        <v>2021</v>
      </c>
      <c r="J5" s="10">
        <f t="shared" ref="J5:N5" si="0">I5+1</f>
        <v>2022</v>
      </c>
      <c r="K5" s="10">
        <f t="shared" si="0"/>
        <v>2023</v>
      </c>
      <c r="L5" s="10">
        <f t="shared" si="0"/>
        <v>2024</v>
      </c>
      <c r="M5" s="10">
        <f t="shared" si="0"/>
        <v>2025</v>
      </c>
      <c r="N5" s="10">
        <f t="shared" si="0"/>
        <v>2026</v>
      </c>
    </row>
    <row r="7" spans="1:14" x14ac:dyDescent="0.25">
      <c r="A7" s="11" t="s">
        <v>2</v>
      </c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4"/>
    </row>
    <row r="8" spans="1:14" x14ac:dyDescent="0.25">
      <c r="A8" s="15"/>
      <c r="B8" t="s">
        <v>16</v>
      </c>
      <c r="H8">
        <v>277</v>
      </c>
      <c r="I8">
        <v>43</v>
      </c>
      <c r="J8">
        <v>42</v>
      </c>
      <c r="K8">
        <v>589</v>
      </c>
      <c r="L8">
        <v>42</v>
      </c>
      <c r="M8">
        <v>1059</v>
      </c>
      <c r="N8" s="16">
        <v>99</v>
      </c>
    </row>
    <row r="9" spans="1:14" x14ac:dyDescent="0.25">
      <c r="A9" s="15"/>
      <c r="B9" t="s">
        <v>17</v>
      </c>
      <c r="H9">
        <v>255</v>
      </c>
      <c r="I9">
        <v>55</v>
      </c>
      <c r="J9">
        <v>48</v>
      </c>
      <c r="K9">
        <v>47</v>
      </c>
      <c r="L9">
        <v>198</v>
      </c>
      <c r="M9">
        <v>103</v>
      </c>
      <c r="N9" s="16">
        <v>458</v>
      </c>
    </row>
    <row r="10" spans="1:14" x14ac:dyDescent="0.25">
      <c r="A10" s="17"/>
      <c r="I10" s="18"/>
      <c r="N10" s="16"/>
    </row>
    <row r="11" spans="1:14" x14ac:dyDescent="0.25">
      <c r="A11" s="17"/>
      <c r="B11" t="s">
        <v>3</v>
      </c>
      <c r="H11" s="19">
        <v>5</v>
      </c>
      <c r="I11" s="19">
        <v>5</v>
      </c>
      <c r="J11" s="19">
        <v>5</v>
      </c>
      <c r="K11" s="19">
        <v>5</v>
      </c>
      <c r="L11" s="19">
        <v>5</v>
      </c>
      <c r="M11" s="19">
        <v>5</v>
      </c>
      <c r="N11" s="20">
        <v>5</v>
      </c>
    </row>
    <row r="12" spans="1:14" x14ac:dyDescent="0.25">
      <c r="A12" s="17"/>
      <c r="B12" t="s">
        <v>4</v>
      </c>
      <c r="H12" s="19">
        <v>5</v>
      </c>
      <c r="I12" s="19">
        <v>5</v>
      </c>
      <c r="J12" s="19">
        <v>5</v>
      </c>
      <c r="K12" s="19">
        <v>5</v>
      </c>
      <c r="L12" s="19">
        <v>5</v>
      </c>
      <c r="M12" s="19">
        <v>5</v>
      </c>
      <c r="N12" s="20">
        <v>5</v>
      </c>
    </row>
    <row r="13" spans="1:14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5" spans="1:14" x14ac:dyDescent="0.25">
      <c r="A15" s="28" t="s">
        <v>5</v>
      </c>
      <c r="H15" s="24"/>
      <c r="I15" s="24"/>
      <c r="J15" s="24"/>
      <c r="K15" s="24"/>
      <c r="L15" s="24"/>
      <c r="M15" s="24"/>
      <c r="N15" s="24"/>
    </row>
    <row r="16" spans="1:14" x14ac:dyDescent="0.25">
      <c r="B16" t="s">
        <v>6</v>
      </c>
      <c r="H16" s="25">
        <f t="shared" ref="H16:N16" si="1">G19</f>
        <v>0</v>
      </c>
      <c r="I16" s="25">
        <f t="shared" si="1"/>
        <v>229.5</v>
      </c>
      <c r="J16" s="25">
        <f t="shared" si="1"/>
        <v>228</v>
      </c>
      <c r="K16" s="25">
        <f t="shared" si="1"/>
        <v>209.2</v>
      </c>
      <c r="L16" s="25">
        <f t="shared" si="1"/>
        <v>179.89999999999998</v>
      </c>
      <c r="M16" s="25">
        <f t="shared" si="1"/>
        <v>277.09999999999997</v>
      </c>
      <c r="N16" s="25">
        <f t="shared" si="1"/>
        <v>274.7</v>
      </c>
    </row>
    <row r="17" spans="1:14" x14ac:dyDescent="0.25">
      <c r="B17" t="s">
        <v>7</v>
      </c>
      <c r="H17" s="25">
        <f t="shared" ref="H17:N17" si="2">H9</f>
        <v>255</v>
      </c>
      <c r="I17" s="25">
        <f t="shared" si="2"/>
        <v>55</v>
      </c>
      <c r="J17" s="25">
        <f t="shared" si="2"/>
        <v>48</v>
      </c>
      <c r="K17" s="25">
        <f t="shared" si="2"/>
        <v>47</v>
      </c>
      <c r="L17" s="25">
        <f t="shared" si="2"/>
        <v>198</v>
      </c>
      <c r="M17" s="25">
        <f t="shared" si="2"/>
        <v>103</v>
      </c>
      <c r="N17" s="25">
        <f t="shared" si="2"/>
        <v>458</v>
      </c>
    </row>
    <row r="18" spans="1:14" x14ac:dyDescent="0.25">
      <c r="B18" s="29" t="s">
        <v>8</v>
      </c>
      <c r="C18" s="29"/>
      <c r="D18" s="29"/>
      <c r="E18" s="29"/>
      <c r="F18" s="29"/>
      <c r="G18" s="29"/>
      <c r="H18" s="32">
        <f t="shared" ref="H18:N18" si="3">-H29</f>
        <v>-25.5</v>
      </c>
      <c r="I18" s="32">
        <f t="shared" si="3"/>
        <v>-56.5</v>
      </c>
      <c r="J18" s="32">
        <f t="shared" si="3"/>
        <v>-66.8</v>
      </c>
      <c r="K18" s="32">
        <f t="shared" si="3"/>
        <v>-76.3</v>
      </c>
      <c r="L18" s="32">
        <f t="shared" si="3"/>
        <v>-100.8</v>
      </c>
      <c r="M18" s="32">
        <f t="shared" si="3"/>
        <v>-105.39999999999999</v>
      </c>
      <c r="N18" s="32">
        <f t="shared" si="3"/>
        <v>-130.5</v>
      </c>
    </row>
    <row r="19" spans="1:14" x14ac:dyDescent="0.25">
      <c r="B19" s="26" t="s">
        <v>9</v>
      </c>
      <c r="C19" s="26"/>
      <c r="D19" s="26"/>
      <c r="E19" s="26"/>
      <c r="F19" s="26"/>
      <c r="G19" s="26">
        <v>0</v>
      </c>
      <c r="H19" s="27">
        <f t="shared" ref="H19" si="4">SUM(H16:H18)</f>
        <v>229.5</v>
      </c>
      <c r="I19" s="27">
        <f t="shared" ref="I19:N19" si="5">SUM(I16:I18)</f>
        <v>228</v>
      </c>
      <c r="J19" s="27">
        <f t="shared" si="5"/>
        <v>209.2</v>
      </c>
      <c r="K19" s="27">
        <f t="shared" si="5"/>
        <v>179.89999999999998</v>
      </c>
      <c r="L19" s="27">
        <f t="shared" si="5"/>
        <v>277.09999999999997</v>
      </c>
      <c r="M19" s="27">
        <f t="shared" si="5"/>
        <v>274.7</v>
      </c>
      <c r="N19" s="27">
        <f t="shared" si="5"/>
        <v>602.20000000000005</v>
      </c>
    </row>
    <row r="20" spans="1:14" x14ac:dyDescent="0.25">
      <c r="H20" s="24"/>
      <c r="I20" s="25"/>
      <c r="J20" s="25"/>
      <c r="K20" s="25"/>
      <c r="L20" s="25"/>
      <c r="M20" s="25"/>
      <c r="N20" s="25"/>
    </row>
    <row r="21" spans="1:14" x14ac:dyDescent="0.25">
      <c r="A21" s="28" t="s">
        <v>8</v>
      </c>
      <c r="H21" s="24"/>
      <c r="I21" s="25"/>
      <c r="J21" s="25"/>
      <c r="K21" s="25"/>
      <c r="L21" s="25"/>
      <c r="M21" s="25"/>
      <c r="N21" s="25"/>
    </row>
    <row r="22" spans="1:14" x14ac:dyDescent="0.25">
      <c r="C22">
        <v>2020</v>
      </c>
      <c r="D22">
        <f>HLOOKUP(C22,$H$5:$N$9,5,FALSE)</f>
        <v>255</v>
      </c>
      <c r="H22" s="25">
        <f>MIN($D22/H$11/2,$D22-SUM($F22:G22))</f>
        <v>25.5</v>
      </c>
      <c r="I22" s="25">
        <f>MIN($D22/I$11,$D22-SUM($F22:H22))</f>
        <v>51</v>
      </c>
      <c r="J22" s="25">
        <f>MIN($D22/J$11,$D22-SUM($F22:I22))</f>
        <v>51</v>
      </c>
      <c r="K22" s="25">
        <f>MIN($D22/K$11,$D22-SUM($F22:J22))</f>
        <v>51</v>
      </c>
      <c r="L22" s="25">
        <f>MIN($D22/L$11,$D22-SUM($F22:K22))</f>
        <v>51</v>
      </c>
      <c r="M22" s="25">
        <f>MIN($D22/M$11,$D22-SUM($F22:L22))</f>
        <v>25.5</v>
      </c>
      <c r="N22" s="25">
        <f>MIN($D22/N$11,$D22-SUM($F22:M22))</f>
        <v>0</v>
      </c>
    </row>
    <row r="23" spans="1:14" x14ac:dyDescent="0.25">
      <c r="C23">
        <v>2021</v>
      </c>
      <c r="D23">
        <f t="shared" ref="D23:D28" si="6">HLOOKUP(C23,$H$5:$N$9,5,FALSE)</f>
        <v>55</v>
      </c>
      <c r="H23" s="24"/>
      <c r="I23" s="25">
        <f>MIN($D23/I$11/2,$D23-SUM($F23:H23))</f>
        <v>5.5</v>
      </c>
      <c r="J23" s="25">
        <f>MIN($D23/J$11,$D23-SUM($F23:I23))</f>
        <v>11</v>
      </c>
      <c r="K23" s="25">
        <f>MIN($D23/K$11,$D23-SUM($F23:J23))</f>
        <v>11</v>
      </c>
      <c r="L23" s="25">
        <f>MIN($D23/L$11,$D23-SUM($F23:K23))</f>
        <v>11</v>
      </c>
      <c r="M23" s="25">
        <f>MIN($D23/M$11,$D23-SUM($F23:L23))</f>
        <v>11</v>
      </c>
      <c r="N23" s="25">
        <f>MIN($D23/N$11,$D23-SUM($F23:M23))</f>
        <v>5.5</v>
      </c>
    </row>
    <row r="24" spans="1:14" x14ac:dyDescent="0.25">
      <c r="C24">
        <v>2022</v>
      </c>
      <c r="D24">
        <f t="shared" si="6"/>
        <v>48</v>
      </c>
      <c r="H24" s="24"/>
      <c r="I24" s="25"/>
      <c r="J24" s="25">
        <f>MIN($D24/J$11/2,$D24-SUM($F24:I24))</f>
        <v>4.8</v>
      </c>
      <c r="K24" s="25">
        <f>MIN($D24/K$11,$D24-SUM($F24:J24))</f>
        <v>9.6</v>
      </c>
      <c r="L24" s="25">
        <f>MIN($D24/L$11,$D24-SUM($F24:K24))</f>
        <v>9.6</v>
      </c>
      <c r="M24" s="25">
        <f>MIN($D24/M$11,$D24-SUM($F24:L24))</f>
        <v>9.6</v>
      </c>
      <c r="N24" s="25">
        <f>MIN($D24/N$11,$D24-SUM($F24:M24))</f>
        <v>9.6</v>
      </c>
    </row>
    <row r="25" spans="1:14" x14ac:dyDescent="0.25">
      <c r="C25">
        <v>2023</v>
      </c>
      <c r="D25">
        <f t="shared" si="6"/>
        <v>47</v>
      </c>
      <c r="H25" s="24"/>
      <c r="I25" s="25"/>
      <c r="J25" s="25"/>
      <c r="K25" s="25">
        <f>MIN($D25/K$11/2,$D25-SUM($F25:J25))</f>
        <v>4.7</v>
      </c>
      <c r="L25" s="25">
        <f>MIN($D25/L$11,$D25-SUM($F25:K25))</f>
        <v>9.4</v>
      </c>
      <c r="M25" s="25">
        <f>MIN($D25/M$11,$D25-SUM($F25:L25))</f>
        <v>9.4</v>
      </c>
      <c r="N25" s="25">
        <f>MIN($D25/N$11,$D25-SUM($F25:M25))</f>
        <v>9.4</v>
      </c>
    </row>
    <row r="26" spans="1:14" x14ac:dyDescent="0.25">
      <c r="C26">
        <v>2024</v>
      </c>
      <c r="D26">
        <f t="shared" si="6"/>
        <v>198</v>
      </c>
      <c r="H26" s="24"/>
      <c r="I26" s="25"/>
      <c r="J26" s="25"/>
      <c r="K26" s="25"/>
      <c r="L26" s="25">
        <f>MIN($D26/L$11/2,$D26-SUM($F26:K26))</f>
        <v>19.8</v>
      </c>
      <c r="M26" s="25">
        <f>MIN($D26/M$11,$D26-SUM($F26:L26))</f>
        <v>39.6</v>
      </c>
      <c r="N26" s="25">
        <f>MIN($D26/N$11,$D26-SUM($F26:M26))</f>
        <v>39.6</v>
      </c>
    </row>
    <row r="27" spans="1:14" x14ac:dyDescent="0.25">
      <c r="C27">
        <v>2025</v>
      </c>
      <c r="D27">
        <f t="shared" si="6"/>
        <v>103</v>
      </c>
      <c r="H27" s="24"/>
      <c r="I27" s="25"/>
      <c r="J27" s="25"/>
      <c r="K27" s="25"/>
      <c r="L27" s="25"/>
      <c r="M27" s="25">
        <f>MIN($D27/M$11/2,$D27-SUM($F27:L27))</f>
        <v>10.3</v>
      </c>
      <c r="N27" s="25">
        <f>MIN($D27/N$11,$D27-SUM($F27:M27))</f>
        <v>20.6</v>
      </c>
    </row>
    <row r="28" spans="1:14" x14ac:dyDescent="0.25">
      <c r="C28">
        <v>2026</v>
      </c>
      <c r="D28">
        <f t="shared" si="6"/>
        <v>458</v>
      </c>
      <c r="H28" s="24"/>
      <c r="I28" s="25"/>
      <c r="J28" s="25"/>
      <c r="K28" s="25"/>
      <c r="L28" s="25"/>
      <c r="M28" s="25"/>
      <c r="N28" s="25">
        <f>MIN($D28/N$11/2,$D28-SUM($F28:M28))</f>
        <v>45.8</v>
      </c>
    </row>
    <row r="29" spans="1:14" x14ac:dyDescent="0.25">
      <c r="A29" s="26"/>
      <c r="B29" s="30" t="s">
        <v>10</v>
      </c>
      <c r="C29" s="30"/>
      <c r="D29" s="30"/>
      <c r="E29" s="30"/>
      <c r="F29" s="30"/>
      <c r="G29" s="30"/>
      <c r="H29" s="31">
        <f t="shared" ref="H29:N29" si="7">SUM(H22:H28)</f>
        <v>25.5</v>
      </c>
      <c r="I29" s="31">
        <f t="shared" si="7"/>
        <v>56.5</v>
      </c>
      <c r="J29" s="31">
        <f t="shared" si="7"/>
        <v>66.8</v>
      </c>
      <c r="K29" s="31">
        <f t="shared" si="7"/>
        <v>76.3</v>
      </c>
      <c r="L29" s="31">
        <f t="shared" si="7"/>
        <v>100.8</v>
      </c>
      <c r="M29" s="31">
        <f t="shared" si="7"/>
        <v>105.39999999999999</v>
      </c>
      <c r="N29" s="31">
        <f t="shared" si="7"/>
        <v>130.5</v>
      </c>
    </row>
    <row r="31" spans="1:14" x14ac:dyDescent="0.25">
      <c r="A31" t="s">
        <v>11</v>
      </c>
      <c r="H31" s="24"/>
      <c r="I31" s="24"/>
      <c r="J31" s="24"/>
      <c r="K31" s="24"/>
      <c r="L31" s="24"/>
      <c r="M31" s="24"/>
      <c r="N31" s="24"/>
    </row>
    <row r="32" spans="1:14" x14ac:dyDescent="0.25">
      <c r="B32" t="s">
        <v>6</v>
      </c>
      <c r="H32" s="25">
        <f t="shared" ref="H32:N32" si="8">G35</f>
        <v>0</v>
      </c>
      <c r="I32" s="25">
        <f t="shared" si="8"/>
        <v>249.3</v>
      </c>
      <c r="J32" s="25">
        <f t="shared" si="8"/>
        <v>232.60000000000002</v>
      </c>
      <c r="K32" s="25">
        <f t="shared" si="8"/>
        <v>206.40000000000003</v>
      </c>
      <c r="L32" s="25">
        <f t="shared" si="8"/>
        <v>664.10000000000014</v>
      </c>
      <c r="M32" s="25">
        <f t="shared" si="8"/>
        <v>511.70000000000016</v>
      </c>
      <c r="N32" s="25">
        <f t="shared" si="8"/>
        <v>1293.9000000000003</v>
      </c>
    </row>
    <row r="33" spans="1:14" x14ac:dyDescent="0.25">
      <c r="B33" t="s">
        <v>7</v>
      </c>
      <c r="H33" s="25">
        <f t="shared" ref="H33:N33" si="9">H8</f>
        <v>277</v>
      </c>
      <c r="I33" s="25">
        <f t="shared" si="9"/>
        <v>43</v>
      </c>
      <c r="J33" s="25">
        <f t="shared" si="9"/>
        <v>42</v>
      </c>
      <c r="K33" s="25">
        <f t="shared" si="9"/>
        <v>589</v>
      </c>
      <c r="L33" s="25">
        <f t="shared" si="9"/>
        <v>42</v>
      </c>
      <c r="M33" s="25">
        <f t="shared" si="9"/>
        <v>1059</v>
      </c>
      <c r="N33" s="25">
        <f t="shared" si="9"/>
        <v>99</v>
      </c>
    </row>
    <row r="34" spans="1:14" x14ac:dyDescent="0.25">
      <c r="B34" s="29" t="s">
        <v>18</v>
      </c>
      <c r="C34" s="29"/>
      <c r="D34" s="29"/>
      <c r="E34" s="29"/>
      <c r="F34" s="29"/>
      <c r="G34" s="29"/>
      <c r="H34" s="32">
        <f t="shared" ref="H34:N34" si="10">-H45</f>
        <v>-27.7</v>
      </c>
      <c r="I34" s="32">
        <f t="shared" si="10"/>
        <v>-59.699999999999996</v>
      </c>
      <c r="J34" s="32">
        <f t="shared" si="10"/>
        <v>-68.2</v>
      </c>
      <c r="K34" s="32">
        <f t="shared" si="10"/>
        <v>-131.30000000000001</v>
      </c>
      <c r="L34" s="32">
        <f t="shared" si="10"/>
        <v>-194.39999999999998</v>
      </c>
      <c r="M34" s="32">
        <f t="shared" si="10"/>
        <v>-276.8</v>
      </c>
      <c r="N34" s="32">
        <f t="shared" si="10"/>
        <v>-360.6</v>
      </c>
    </row>
    <row r="35" spans="1:14" x14ac:dyDescent="0.25">
      <c r="B35" s="26" t="s">
        <v>9</v>
      </c>
      <c r="C35" s="26"/>
      <c r="D35" s="26"/>
      <c r="E35" s="26"/>
      <c r="F35" s="26"/>
      <c r="G35" s="26">
        <v>0</v>
      </c>
      <c r="H35" s="27">
        <f t="shared" ref="H35:N35" si="11">SUM(H32:H34)</f>
        <v>249.3</v>
      </c>
      <c r="I35" s="27">
        <f t="shared" si="11"/>
        <v>232.60000000000002</v>
      </c>
      <c r="J35" s="27">
        <f t="shared" si="11"/>
        <v>206.40000000000003</v>
      </c>
      <c r="K35" s="27">
        <f t="shared" si="11"/>
        <v>664.10000000000014</v>
      </c>
      <c r="L35" s="27">
        <f t="shared" si="11"/>
        <v>511.70000000000016</v>
      </c>
      <c r="M35" s="27">
        <f t="shared" si="11"/>
        <v>1293.9000000000003</v>
      </c>
      <c r="N35" s="27">
        <f t="shared" si="11"/>
        <v>1032.3000000000002</v>
      </c>
    </row>
    <row r="36" spans="1:14" x14ac:dyDescent="0.25">
      <c r="H36" s="24"/>
      <c r="I36" s="25"/>
      <c r="J36" s="25"/>
      <c r="K36" s="25"/>
      <c r="L36" s="25"/>
      <c r="M36" s="25"/>
      <c r="N36" s="25"/>
    </row>
    <row r="37" spans="1:14" x14ac:dyDescent="0.25">
      <c r="A37" t="s">
        <v>12</v>
      </c>
      <c r="H37" s="24"/>
      <c r="I37" s="25"/>
      <c r="J37" s="25"/>
      <c r="K37" s="25"/>
      <c r="L37" s="25"/>
      <c r="M37" s="25"/>
      <c r="N37" s="25"/>
    </row>
    <row r="38" spans="1:14" x14ac:dyDescent="0.25">
      <c r="C38">
        <v>2020</v>
      </c>
      <c r="D38">
        <f>HLOOKUP(C38,$H$5:$N$9,4,FALSE)</f>
        <v>277</v>
      </c>
      <c r="H38" s="25">
        <f>MIN($D38/H$11/2,$D38-SUM($F38:G38))</f>
        <v>27.7</v>
      </c>
      <c r="I38" s="25">
        <f>MIN($D38/I$11,$D38-SUM($F38:H38))</f>
        <v>55.4</v>
      </c>
      <c r="J38" s="25">
        <f>MIN($D38/J$11,$D38-SUM($F38:I38))</f>
        <v>55.4</v>
      </c>
      <c r="K38" s="25">
        <f>MIN($D38/K$11,$D38-SUM($F38:J38))</f>
        <v>55.4</v>
      </c>
      <c r="L38" s="25">
        <f>MIN($D38/L$11,$D38-SUM($F38:K38))</f>
        <v>55.4</v>
      </c>
      <c r="M38" s="25">
        <f>MIN($D38/M$11,$D38-SUM($F38:L38))</f>
        <v>27.699999999999989</v>
      </c>
      <c r="N38" s="25">
        <f>MIN($D38/N$11,$D38-SUM($F38:M38))</f>
        <v>0</v>
      </c>
    </row>
    <row r="39" spans="1:14" x14ac:dyDescent="0.25">
      <c r="C39">
        <v>2021</v>
      </c>
      <c r="D39">
        <f>HLOOKUP(C39,$H$5:$N$9,4,FALSE)</f>
        <v>43</v>
      </c>
      <c r="H39" s="24"/>
      <c r="I39" s="25">
        <f>MIN($D39/I$11/2,$D39-SUM($F39:H39))</f>
        <v>4.3</v>
      </c>
      <c r="J39" s="25">
        <f>MIN($D39/J$11,$D39-SUM($F39:I39))</f>
        <v>8.6</v>
      </c>
      <c r="K39" s="25">
        <f>MIN($D39/K$11,$D39-SUM($F39:J39))</f>
        <v>8.6</v>
      </c>
      <c r="L39" s="25">
        <f>MIN($D39/L$11,$D39-SUM($F39:K39))</f>
        <v>8.6</v>
      </c>
      <c r="M39" s="25">
        <f>MIN($D39/M$11,$D39-SUM($F39:L39))</f>
        <v>8.6</v>
      </c>
      <c r="N39" s="25">
        <f>MIN($D39/N$11,$D39-SUM($F39:M39))</f>
        <v>4.2999999999999972</v>
      </c>
    </row>
    <row r="40" spans="1:14" x14ac:dyDescent="0.25">
      <c r="C40">
        <v>2022</v>
      </c>
      <c r="D40">
        <f>HLOOKUP(C40,$H$5:$N$9,4,FALSE)</f>
        <v>42</v>
      </c>
      <c r="H40" s="24"/>
      <c r="I40" s="25"/>
      <c r="J40" s="25">
        <f>MIN($D40/J$11/2,$D40-SUM($F40:I40))</f>
        <v>4.2</v>
      </c>
      <c r="K40" s="25">
        <f>MIN($D40/K$11,$D40-SUM($F40:J40))</f>
        <v>8.4</v>
      </c>
      <c r="L40" s="25">
        <f>MIN($D40/L$11,$D40-SUM($F40:K40))</f>
        <v>8.4</v>
      </c>
      <c r="M40" s="25">
        <f>MIN($D40/M$11,$D40-SUM($F40:L40))</f>
        <v>8.4</v>
      </c>
      <c r="N40" s="25">
        <f>MIN($D40/N$11,$D40-SUM($F40:M40))</f>
        <v>8.4</v>
      </c>
    </row>
    <row r="41" spans="1:14" x14ac:dyDescent="0.25">
      <c r="C41">
        <v>2023</v>
      </c>
      <c r="D41">
        <f>HLOOKUP(C41,$H$5:$N$9,4,FALSE)</f>
        <v>589</v>
      </c>
      <c r="H41" s="24"/>
      <c r="I41" s="25"/>
      <c r="J41" s="25"/>
      <c r="K41" s="25">
        <f>MIN($D41/K$11/2,$D41-SUM($F41:J41))</f>
        <v>58.9</v>
      </c>
      <c r="L41" s="25">
        <f>MIN($D41/L$11,$D41-SUM($F41:K41))</f>
        <v>117.8</v>
      </c>
      <c r="M41" s="25">
        <f>MIN($D41/M$11,$D41-SUM($F41:L41))</f>
        <v>117.8</v>
      </c>
      <c r="N41" s="25">
        <f>MIN($D41/N$11,$D41-SUM($F41:M41))</f>
        <v>117.8</v>
      </c>
    </row>
    <row r="42" spans="1:14" x14ac:dyDescent="0.25">
      <c r="C42">
        <v>2024</v>
      </c>
      <c r="D42">
        <f>HLOOKUP(C42,$H$5:$N$9,4,FALSE)</f>
        <v>42</v>
      </c>
      <c r="H42" s="24"/>
      <c r="I42" s="25"/>
      <c r="J42" s="25"/>
      <c r="K42" s="25"/>
      <c r="L42" s="25">
        <f>MIN($D42/L$11/2,$D42-SUM($F42:K42))</f>
        <v>4.2</v>
      </c>
      <c r="M42" s="25">
        <f>MIN($D42/M$11,$D42-SUM($F42:L42))</f>
        <v>8.4</v>
      </c>
      <c r="N42" s="25">
        <f>MIN($D42/N$11,$D42-SUM($F42:M42))</f>
        <v>8.4</v>
      </c>
    </row>
    <row r="43" spans="1:14" x14ac:dyDescent="0.25">
      <c r="C43">
        <v>2025</v>
      </c>
      <c r="D43">
        <f>HLOOKUP(C43,$H$5:$N$9,4,FALSE)</f>
        <v>1059</v>
      </c>
      <c r="H43" s="24"/>
      <c r="I43" s="25"/>
      <c r="J43" s="25"/>
      <c r="K43" s="25"/>
      <c r="L43" s="25"/>
      <c r="M43" s="25">
        <f>MIN($D43/M$11/2,$D43-SUM($F43:L43))</f>
        <v>105.9</v>
      </c>
      <c r="N43" s="25">
        <f>MIN($D43/N$11,$D43-SUM($F43:M43))</f>
        <v>211.8</v>
      </c>
    </row>
    <row r="44" spans="1:14" x14ac:dyDescent="0.25">
      <c r="C44">
        <v>2026</v>
      </c>
      <c r="D44">
        <f>HLOOKUP(C44,$H$5:$N$9,4,FALSE)</f>
        <v>99</v>
      </c>
      <c r="H44" s="24"/>
      <c r="I44" s="25"/>
      <c r="J44" s="25"/>
      <c r="K44" s="25"/>
      <c r="L44" s="25"/>
      <c r="M44" s="25"/>
      <c r="N44" s="25">
        <f>MIN($D44/N$11/2,$D44-SUM($F44:M44))</f>
        <v>9.9</v>
      </c>
    </row>
    <row r="45" spans="1:14" x14ac:dyDescent="0.25">
      <c r="A45" s="26"/>
      <c r="B45" s="30" t="s">
        <v>13</v>
      </c>
      <c r="C45" s="30"/>
      <c r="D45" s="30"/>
      <c r="E45" s="30"/>
      <c r="F45" s="30"/>
      <c r="G45" s="30"/>
      <c r="H45" s="31">
        <f t="shared" ref="H45:N45" si="12">SUM(H38:H44)</f>
        <v>27.7</v>
      </c>
      <c r="I45" s="31">
        <f t="shared" si="12"/>
        <v>59.699999999999996</v>
      </c>
      <c r="J45" s="31">
        <f t="shared" si="12"/>
        <v>68.2</v>
      </c>
      <c r="K45" s="31">
        <f t="shared" si="12"/>
        <v>131.30000000000001</v>
      </c>
      <c r="L45" s="31">
        <f t="shared" si="12"/>
        <v>194.39999999999998</v>
      </c>
      <c r="M45" s="31">
        <f t="shared" si="12"/>
        <v>276.8</v>
      </c>
      <c r="N45" s="31">
        <f t="shared" si="12"/>
        <v>360.6</v>
      </c>
    </row>
    <row r="47" spans="1:14" x14ac:dyDescent="0.25">
      <c r="A47" s="33" t="s">
        <v>14</v>
      </c>
      <c r="B47" s="33"/>
      <c r="C47" s="33"/>
      <c r="D47" s="33"/>
      <c r="E47" s="33"/>
      <c r="F47" s="33"/>
      <c r="G47" s="33"/>
      <c r="H47" s="33">
        <f t="shared" ref="H47:N47" si="13">H29+H45</f>
        <v>53.2</v>
      </c>
      <c r="I47" s="33">
        <f t="shared" si="13"/>
        <v>116.19999999999999</v>
      </c>
      <c r="J47" s="33">
        <f t="shared" si="13"/>
        <v>135</v>
      </c>
      <c r="K47" s="33">
        <f t="shared" si="13"/>
        <v>207.60000000000002</v>
      </c>
      <c r="L47" s="33">
        <f t="shared" si="13"/>
        <v>295.2</v>
      </c>
      <c r="M47" s="33">
        <f t="shared" si="13"/>
        <v>382.2</v>
      </c>
      <c r="N47" s="33">
        <f t="shared" si="13"/>
        <v>491.1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Assets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Lago</dc:creator>
  <cp:lastModifiedBy>Carol Lago</cp:lastModifiedBy>
  <dcterms:created xsi:type="dcterms:W3CDTF">2024-04-18T10:27:35Z</dcterms:created>
  <dcterms:modified xsi:type="dcterms:W3CDTF">2024-04-18T10:40:00Z</dcterms:modified>
</cp:coreProperties>
</file>